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47032C84-6006-4827-AFB2-76D632CCD7BA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Лист1!$A$1:$N$6</definedName>
  </definedNames>
  <calcPr calcId="191029"/>
</workbook>
</file>

<file path=xl/calcChain.xml><?xml version="1.0" encoding="utf-8"?>
<calcChain xmlns="http://schemas.openxmlformats.org/spreadsheetml/2006/main">
  <c r="K7" i="1" l="1"/>
  <c r="J7" i="1"/>
  <c r="H7" i="1" s="1"/>
  <c r="I7" i="1" s="1"/>
  <c r="N7" i="1" s="1"/>
  <c r="L7" i="1" l="1"/>
  <c r="M7" i="1" s="1"/>
  <c r="C4" i="1" l="1"/>
  <c r="N8" i="1"/>
</calcChain>
</file>

<file path=xl/sharedStrings.xml><?xml version="1.0" encoding="utf-8"?>
<sst xmlns="http://schemas.openxmlformats.org/spreadsheetml/2006/main" count="23" uniqueCount="21">
  <si>
    <t>№ п/п</t>
  </si>
  <si>
    <t>Объем</t>
  </si>
  <si>
    <t>Совокупность значений</t>
  </si>
  <si>
    <t>Рыночная стоимость</t>
  </si>
  <si>
    <t>Кол-во знач.</t>
  </si>
  <si>
    <t>Сред.квадр.откл. σ=</t>
  </si>
  <si>
    <t xml:space="preserve">Средняя арифметическая цена за единицу     &lt;ц&gt; </t>
  </si>
  <si>
    <r>
      <t xml:space="preserve">Коэффициент вариации цен V (%)
</t>
    </r>
    <r>
      <rPr>
        <b/>
        <i/>
        <sz val="11"/>
        <color theme="1"/>
        <rFont val="Times New Roman"/>
        <family val="1"/>
        <charset val="204"/>
      </rPr>
      <t>(не должен превышать 33%)</t>
    </r>
  </si>
  <si>
    <t>Округление</t>
  </si>
  <si>
    <t>Расчет начальной (максимальной) цены контракта осуществлен методом сопоставимых рыночных цен (анализа рынка) руководствуясь методическими рекомендациями Министерства экономического развития РФ Приказ от 02.10.2013 №567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
 В цены, предложенные организациями, включены все расходы и иные обязательные платежи. В основу расчета положена среднеарифметическая цена из предложенных организаций.</t>
  </si>
  <si>
    <t xml:space="preserve">Цена за ед.изм. </t>
  </si>
  <si>
    <t>Ед. изм.</t>
  </si>
  <si>
    <t>Расчет Н(М)ЦК по формуле                  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</si>
  <si>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 xml:space="preserve"> Приложение №2 ОБОСНОВАНИЕ НАЧАЛЬНОЙ(МАКСИМАЛЬНОЙ) ЦЕНЫ
</t>
  </si>
  <si>
    <t xml:space="preserve">Источник №2 </t>
  </si>
  <si>
    <t>Источник №3</t>
  </si>
  <si>
    <t xml:space="preserve">Источник №1 </t>
  </si>
  <si>
    <t>Наименование вида услуги по проведению поверки и метрологии</t>
  </si>
  <si>
    <t>Шт.</t>
  </si>
  <si>
    <t xml:space="preserve">  Коли-чество </t>
  </si>
  <si>
    <t>Автоматическая очистная станция (септик) 3м3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</si>
</sst>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0_р_."/>
    <numFmt numFmtId="166" formatCode="_-* #,##0.000\ _₽_-;\-* #,##0.000\ _₽_-;_-* &quot;-&quot;??\ _₽_-;_-@_-"/>
    <numFmt numFmtId="167" formatCode="_-* #,##0\ _₽_-;\-* #,##0\ _₽_-;_-* &quot;-&quot;??\ _₽_-;_-@_-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RotisSansSerif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64" fontId="4" fillId="0" borderId="0" xfId="2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164" fontId="1" fillId="5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64" fontId="4" fillId="0" borderId="0" xfId="2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164" fontId="4" fillId="0" borderId="0" xfId="2" applyFont="1" applyAlignment="1">
      <alignment horizontal="right" vertical="center" wrapText="1"/>
    </xf>
    <xf numFmtId="0" fontId="9" fillId="5" borderId="5" xfId="0" applyFont="1" applyFill="1" applyBorder="1" applyAlignment="1">
      <alignment horizontal="center" vertical="top" wrapText="1"/>
    </xf>
    <xf numFmtId="164" fontId="1" fillId="5" borderId="1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7" fontId="4" fillId="0" borderId="0" xfId="2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1" fillId="5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11" xfId="3" xr:uid="{00000000-0005-0000-0000-000001000000}"/>
    <cellStyle name="Обычный 2" xfId="1" xr:uid="{00000000-0005-0000-0000-000002000000}"/>
    <cellStyle name="Финансовый" xfId="2" builtin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114301</xdr:colOff>
      <xdr:row>5</xdr:row>
      <xdr:rowOff>1047750</xdr:rowOff>
    </xdr:from>
    <xdr:to>
      <xdr:col>11</xdr:col>
      <xdr:colOff>1409701</xdr:colOff>
      <xdr:row>5</xdr:row>
      <xdr:rowOff>1400175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72876" y="2286000"/>
          <a:ext cx="12954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1362635</xdr:rowOff>
    </xdr:from>
    <xdr:to>
      <xdr:col>2</xdr:col>
      <xdr:colOff>0</xdr:colOff>
      <xdr:row>3</xdr:row>
      <xdr:rowOff>2167777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725768"/>
          <a:ext cx="2743200" cy="805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zoomScaleNormal="100" zoomScaleSheetLayoutView="90" workbookViewId="0">
      <selection activeCell="D8" sqref="D8"/>
    </sheetView>
  </sheetViews>
  <sheetFormatPr defaultColWidth="9.140625" defaultRowHeight="15"/>
  <cols>
    <col min="1" max="1" width="3.7109375" style="2" bestFit="1" customWidth="1"/>
    <col min="2" max="2" width="44.140625" style="10" customWidth="1"/>
    <col min="3" max="3" width="7.85546875" style="6" customWidth="1"/>
    <col min="4" max="4" width="8.28515625" style="6" customWidth="1"/>
    <col min="5" max="7" width="14" style="11" bestFit="1" customWidth="1"/>
    <col min="8" max="8" width="15.7109375" style="3" customWidth="1"/>
    <col min="9" max="9" width="14.85546875" style="7" bestFit="1" customWidth="1"/>
    <col min="10" max="10" width="7.28515625" style="4" customWidth="1"/>
    <col min="11" max="11" width="13.7109375" style="3" customWidth="1"/>
    <col min="12" max="12" width="17.7109375" style="3" customWidth="1"/>
    <col min="13" max="13" width="21.140625" style="2" customWidth="1"/>
    <col min="14" max="14" width="15.42578125" style="21" bestFit="1" customWidth="1"/>
    <col min="15" max="15" width="9.7109375" style="2" customWidth="1"/>
    <col min="16" max="16" width="15.42578125" style="2" bestFit="1" customWidth="1"/>
    <col min="17" max="16384" width="9.140625" style="2"/>
  </cols>
  <sheetData>
    <row r="1" spans="1:16" ht="17.25" customHeight="1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7.2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74.099999999999994" customHeight="1">
      <c r="A3" s="38" t="s">
        <v>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6" ht="171.75" customHeight="1">
      <c r="A4" s="30" t="s">
        <v>12</v>
      </c>
      <c r="B4" s="30"/>
      <c r="C4" s="35">
        <f>N7</f>
        <v>380920</v>
      </c>
      <c r="D4" s="35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6" s="1" customFormat="1" ht="38.25" customHeight="1">
      <c r="A5" s="32" t="s">
        <v>0</v>
      </c>
      <c r="B5" s="32" t="s">
        <v>17</v>
      </c>
      <c r="C5" s="33" t="s">
        <v>1</v>
      </c>
      <c r="D5" s="34"/>
      <c r="E5" s="9" t="s">
        <v>16</v>
      </c>
      <c r="F5" s="9" t="s">
        <v>14</v>
      </c>
      <c r="G5" s="9" t="s">
        <v>15</v>
      </c>
      <c r="H5" s="31" t="s">
        <v>6</v>
      </c>
      <c r="I5" s="29" t="s">
        <v>8</v>
      </c>
      <c r="J5" s="32" t="s">
        <v>4</v>
      </c>
      <c r="K5" s="31" t="s">
        <v>5</v>
      </c>
      <c r="L5" s="31" t="s">
        <v>7</v>
      </c>
      <c r="M5" s="32" t="s">
        <v>2</v>
      </c>
      <c r="N5" s="29" t="s">
        <v>3</v>
      </c>
    </row>
    <row r="6" spans="1:16" s="24" customFormat="1" ht="38.25" customHeight="1">
      <c r="A6" s="32"/>
      <c r="B6" s="32"/>
      <c r="C6" s="8" t="s">
        <v>11</v>
      </c>
      <c r="D6" s="22" t="s">
        <v>19</v>
      </c>
      <c r="E6" s="23" t="s">
        <v>10</v>
      </c>
      <c r="F6" s="23" t="s">
        <v>10</v>
      </c>
      <c r="G6" s="23" t="s">
        <v>10</v>
      </c>
      <c r="H6" s="31"/>
      <c r="I6" s="29"/>
      <c r="J6" s="32"/>
      <c r="K6" s="31"/>
      <c r="L6" s="31"/>
      <c r="M6" s="32"/>
      <c r="N6" s="29"/>
    </row>
    <row r="7" spans="1:16" s="1" customFormat="1" ht="30">
      <c r="A7" s="12">
        <v>1</v>
      </c>
      <c r="B7" s="18" t="s">
        <v>20</v>
      </c>
      <c r="C7" s="13" t="s">
        <v>18</v>
      </c>
      <c r="D7" s="12">
        <v>2</v>
      </c>
      <c r="E7" s="5">
        <v>195000</v>
      </c>
      <c r="F7" s="5">
        <v>196300</v>
      </c>
      <c r="G7" s="5">
        <v>180080</v>
      </c>
      <c r="H7" s="16">
        <f>(E7+F7+G7)/J7</f>
        <v>190460</v>
      </c>
      <c r="I7" s="17">
        <f>ROUND(H7,2)</f>
        <v>190460</v>
      </c>
      <c r="J7" s="12">
        <f>COUNT(E7:G7)</f>
        <v>3</v>
      </c>
      <c r="K7" s="14">
        <f>STDEV(E7,F7,G7)</f>
        <v>9012.8131013574221</v>
      </c>
      <c r="L7" s="14">
        <f>K7/H7*100</f>
        <v>4.7321291091869275</v>
      </c>
      <c r="M7" s="15" t="str">
        <f>IF(L7&lt;33,"ОДНОРОДНЫЕ","НЕОДНОРОДНЫЕ")</f>
        <v>ОДНОРОДНЫЕ</v>
      </c>
      <c r="N7" s="20">
        <f>(I7*D7)</f>
        <v>380920</v>
      </c>
      <c r="O7" s="19"/>
      <c r="P7" s="19"/>
    </row>
    <row r="8" spans="1:16">
      <c r="N8" s="21">
        <f>SUM(N7:N7)</f>
        <v>380920</v>
      </c>
      <c r="P8" s="26"/>
    </row>
    <row r="10" spans="1:16">
      <c r="P10" s="26"/>
    </row>
    <row r="11" spans="1:16">
      <c r="D11" s="11"/>
    </row>
    <row r="12" spans="1:16">
      <c r="D12" s="11"/>
    </row>
    <row r="13" spans="1:16">
      <c r="D13" s="11"/>
    </row>
    <row r="14" spans="1:16">
      <c r="D14" s="11"/>
    </row>
    <row r="16" spans="1:16">
      <c r="E16" s="3"/>
    </row>
    <row r="19" spans="4:7">
      <c r="D19" s="25"/>
    </row>
    <row r="20" spans="4:7">
      <c r="D20" s="25"/>
    </row>
    <row r="21" spans="4:7">
      <c r="D21" s="25"/>
    </row>
    <row r="22" spans="4:7">
      <c r="D22" s="11"/>
    </row>
    <row r="25" spans="4:7">
      <c r="E25" s="25"/>
      <c r="G25" s="3"/>
    </row>
    <row r="26" spans="4:7">
      <c r="E26" s="25"/>
      <c r="G26" s="3"/>
    </row>
    <row r="27" spans="4:7">
      <c r="E27" s="25"/>
      <c r="G27" s="3"/>
    </row>
    <row r="28" spans="4:7">
      <c r="G28" s="3"/>
    </row>
  </sheetData>
  <mergeCells count="15">
    <mergeCell ref="A1:N2"/>
    <mergeCell ref="N5:N6"/>
    <mergeCell ref="A4:B4"/>
    <mergeCell ref="H5:H6"/>
    <mergeCell ref="J5:J6"/>
    <mergeCell ref="K5:K6"/>
    <mergeCell ref="L5:L6"/>
    <mergeCell ref="M5:M6"/>
    <mergeCell ref="A5:A6"/>
    <mergeCell ref="B5:B6"/>
    <mergeCell ref="I5:I6"/>
    <mergeCell ref="C5:D5"/>
    <mergeCell ref="C4:D4"/>
    <mergeCell ref="E4:N4"/>
    <mergeCell ref="A3:N3"/>
  </mergeCells>
  <phoneticPr fontId="10" type="noConversion"/>
  <conditionalFormatting sqref="M7">
    <cfRule type="containsText" dxfId="5" priority="4" operator="containsText" text="НЕ">
      <formula>NOT(ISERROR(SEARCH("НЕ",M7)))</formula>
    </cfRule>
    <cfRule type="containsText" dxfId="4" priority="5" operator="containsText" text="ОДНОРОДНЫЕ">
      <formula>NOT(ISERROR(SEARCH("ОДНОРОДНЫЕ",M7)))</formula>
    </cfRule>
    <cfRule type="containsText" dxfId="3" priority="6" operator="containsText" text="НЕОДНОРОДНЫЕ">
      <formula>NOT(ISERROR(SEARCH("НЕОДНОРОДНЫЕ",M7)))</formula>
    </cfRule>
  </conditionalFormatting>
  <conditionalFormatting sqref="M7">
    <cfRule type="containsText" dxfId="2" priority="1" operator="containsText" text="НЕОДНОРОДНЫЕ">
      <formula>NOT(ISERROR(SEARCH("НЕОДНОРОДНЫЕ",M7)))</formula>
    </cfRule>
    <cfRule type="containsText" dxfId="1" priority="2" operator="containsText" text="ОДНОРОДНЫЕ">
      <formula>NOT(ISERROR(SEARCH("ОДНОРОДНЫЕ",M7)))</formula>
    </cfRule>
    <cfRule type="containsText" dxfId="0" priority="3" operator="containsText" text="НЕОДНОРОДНЫЕ">
      <formula>NOT(ISERROR(SEARCH("НЕОДНОРОДНЫЕ",M7)))</formula>
    </cfRule>
  </conditionalFormatting>
  <pageMargins left="1" right="1" top="1" bottom="1" header="0.5" footer="0.5"/>
  <pageSetup paperSize="9" scale="58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2025-06-10T12:48:05Z</dcterms:modified>
</cp:coreProperties>
</file>